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A78134BA-F76F-4E8B-8A79-118FBBFBC3AA}" xr6:coauthVersionLast="47" xr6:coauthVersionMax="47" xr10:uidLastSave="{00000000-0000-0000-0000-000000000000}"/>
  <bookViews>
    <workbookView xWindow="1770" yWindow="1770" windowWidth="21600" windowHeight="1138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43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52" i="17" s="1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H51" i="18"/>
  <c r="F51" i="18" l="1"/>
  <c r="F54" i="17" s="1"/>
  <c r="H33" i="18"/>
  <c r="H55" i="18" s="1"/>
  <c r="H65" i="18" s="1"/>
  <c r="F33" i="18"/>
  <c r="F36" i="17"/>
  <c r="F38" i="17" s="1"/>
  <c r="F33" i="16"/>
  <c r="H33" i="16"/>
  <c r="H10" i="16"/>
  <c r="F10" i="16"/>
  <c r="F43" i="15"/>
  <c r="F10" i="15"/>
  <c r="F66" i="15" s="1"/>
  <c r="H10" i="15"/>
  <c r="H66" i="15" s="1"/>
  <c r="T9" i="23"/>
  <c r="Q9" i="23"/>
  <c r="N9" i="23"/>
  <c r="H9" i="23"/>
  <c r="R2" i="29"/>
  <c r="T9" i="29" s="1"/>
  <c r="Q9" i="29" s="1"/>
  <c r="N9" i="29" s="1"/>
  <c r="K9" i="29" s="1"/>
  <c r="H9" i="29" s="1"/>
  <c r="I2" i="17"/>
  <c r="F5" i="17" s="1"/>
  <c r="H5" i="17" s="1"/>
  <c r="I2" i="18"/>
  <c r="F5" i="18" s="1"/>
  <c r="H5" i="18" s="1"/>
  <c r="I2" i="16"/>
  <c r="F6" i="16" s="1"/>
  <c r="H6" i="16" s="1"/>
  <c r="R2" i="30"/>
  <c r="T21" i="30" s="1"/>
  <c r="Q21" i="30" s="1"/>
  <c r="N21" i="30" s="1"/>
  <c r="K21" i="30" s="1"/>
  <c r="H21" i="30" s="1"/>
  <c r="R2" i="26"/>
  <c r="H54" i="17"/>
  <c r="H53" i="18"/>
  <c r="K10" i="23"/>
  <c r="N10" i="23"/>
  <c r="Q10" i="23"/>
  <c r="H21" i="17"/>
  <c r="H21" i="18"/>
  <c r="H36" i="17"/>
  <c r="F21" i="18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3" i="18" l="1"/>
  <c r="F55" i="18"/>
  <c r="F65" i="18" s="1"/>
  <c r="F56" i="17"/>
  <c r="F65" i="17" s="1"/>
  <c r="F35" i="18"/>
  <c r="F57" i="16"/>
  <c r="H57" i="16"/>
  <c r="T9" i="30"/>
  <c r="Q9" i="30" s="1"/>
  <c r="N9" i="30" s="1"/>
  <c r="K9" i="30" s="1"/>
  <c r="H9" i="30" s="1"/>
  <c r="H38" i="17"/>
  <c r="H35" i="18"/>
  <c r="H56" i="17"/>
  <c r="F58" i="17" l="1"/>
  <c r="F57" i="18"/>
  <c r="H58" i="17"/>
  <c r="H57" i="18"/>
  <c r="H65" i="17"/>
</calcChain>
</file>

<file path=xl/sharedStrings.xml><?xml version="1.0" encoding="utf-8"?>
<sst xmlns="http://schemas.openxmlformats.org/spreadsheetml/2006/main" count="549" uniqueCount="356">
  <si>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</si>
  <si>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</si>
  <si>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</si>
  <si>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</si>
  <si>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</si>
  <si>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</si>
  <si>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</si>
  <si>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</si>
  <si>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</si>
  <si>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</si>
  <si>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</si>
  <si>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</si>
  <si>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</si>
  <si>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</si>
  <si>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</si>
  <si>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</si>
  <si>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</si>
  <si>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</si>
  <si>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</si>
  <si>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</si>
  <si>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</si>
  <si>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</si>
  <si>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</si>
  <si>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</si>
  <si>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</si>
  <si>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</si>
  <si>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</si>
  <si>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</si>
  <si>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</si>
  <si>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</si>
  <si>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</si>
  <si>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</si>
  <si>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</si>
  <si>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</si>
  <si>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</si>
  <si>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</si>
  <si>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</si>
  <si>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</si>
  <si>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</si>
  <si>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</si>
  <si>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</si>
  <si>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</si>
  <si>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</si>
  <si>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</si>
  <si>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</si>
  <si>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</si>
  <si>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</si>
  <si>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</si>
  <si>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</si>
  <si>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</si>
  <si>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</si>
  <si>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</si>
  <si>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</si>
  <si>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</si>
  <si>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</si>
  <si>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</si>
  <si>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</si>
  <si>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</si>
  <si>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</si>
  <si>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</si>
  <si>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</si>
  <si>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</si>
  <si>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</si>
  <si>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</si>
  <si>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</si>
  <si>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</si>
  <si>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</si>
  <si>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</si>
  <si>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</si>
  <si>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</si>
  <si>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</si>
  <si>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</si>
  <si>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</si>
  <si>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</si>
  <si>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</si>
  <si>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</si>
  <si>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</si>
  <si>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</si>
  <si>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</si>
  <si>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</si>
  <si>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</si>
  <si>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</si>
  <si>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</si>
  <si>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</si>
  <si>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</si>
  <si>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</si>
  <si>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</si>
  <si>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</si>
  <si>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</si>
  <si>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</si>
  <si>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</si>
  <si>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</si>
  <si>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</si>
  <si>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</si>
  <si>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</si>
  <si>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</si>
  <si>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</si>
  <si>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</si>
  <si>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</si>
  <si>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</si>
  <si>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</si>
  <si>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</si>
  <si>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</si>
  <si>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</si>
  <si>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</si>
  <si>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</si>
  <si>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</si>
  <si>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</si>
  <si>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</si>
  <si>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</si>
  <si>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</si>
  <si>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</si>
  <si>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</si>
  <si>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</si>
  <si>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</si>
  <si>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</si>
  <si>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</si>
  <si>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</si>
  <si>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</si>
  <si>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</si>
  <si>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</si>
  <si>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</si>
  <si>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</si>
  <si>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</si>
  <si>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</si>
  <si>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</si>
  <si>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</si>
  <si>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</si>
  <si>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</si>
  <si>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</si>
  <si>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</si>
  <si>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</si>
  <si>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</si>
  <si>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</si>
  <si>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</si>
  <si>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</si>
  <si>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</si>
  <si>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</si>
  <si>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</si>
  <si>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</si>
  <si>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</si>
  <si>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</si>
  <si>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</si>
  <si>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</si>
  <si>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</si>
  <si>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</si>
  <si>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</si>
  <si>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</si>
  <si>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</si>
  <si>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</si>
  <si>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</si>
  <si>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</si>
  <si>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</si>
  <si>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</si>
  <si>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</si>
  <si>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</si>
  <si>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</si>
  <si>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</si>
  <si>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</si>
  <si>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</si>
  <si>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</si>
  <si>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</si>
  <si>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</si>
  <si>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</si>
  <si>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</si>
  <si>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</si>
  <si>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</si>
  <si>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</si>
  <si>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</si>
  <si>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</si>
  <si>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</si>
  <si>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</si>
  <si>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</si>
  <si>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</si>
  <si>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</si>
  <si>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</si>
  <si>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</si>
  <si>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</si>
  <si>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</si>
  <si>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</si>
  <si>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</si>
  <si>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</si>
  <si>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</si>
  <si>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</si>
  <si>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</si>
  <si>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</si>
  <si>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</si>
  <si>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</si>
  <si>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</si>
  <si>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</si>
  <si>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</si>
  <si>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</si>
  <si>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</si>
  <si>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</si>
  <si>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</si>
  <si>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</si>
  <si>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</si>
  <si>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</si>
  <si>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</si>
  <si>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</si>
  <si>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</si>
  <si>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</si>
  <si>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</si>
  <si>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</si>
  <si>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</si>
  <si>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</si>
  <si>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</si>
  <si>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</si>
  <si>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</si>
  <si>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</si>
  <si>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</si>
  <si>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</si>
  <si>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</si>
  <si>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</si>
  <si>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</si>
  <si>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</si>
  <si>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</si>
  <si>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</si>
  <si>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</si>
  <si>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</si>
  <si>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</si>
  <si>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</si>
  <si>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</si>
  <si>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</si>
  <si>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</si>
  <si>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</si>
  <si>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</si>
  <si>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</si>
  <si>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</si>
  <si>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</si>
  <si>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</si>
  <si>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</si>
  <si>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</si>
  <si>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</si>
  <si>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</si>
  <si>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</si>
  <si>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</si>
  <si>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</si>
  <si>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</si>
  <si>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</si>
  <si>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</si>
  <si>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</si>
  <si>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</si>
  <si>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</si>
  <si>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</si>
  <si>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</si>
  <si>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</si>
  <si>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</si>
  <si>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</si>
  <si>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</si>
  <si>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</si>
  <si>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</si>
  <si>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</si>
  <si>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</si>
  <si>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</si>
  <si>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</si>
  <si>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</si>
  <si>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</si>
  <si>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</si>
  <si>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</si>
  <si>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</si>
  <si>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</si>
  <si>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</si>
  <si>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</si>
  <si>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</si>
  <si>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</si>
  <si>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</si>
  <si>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</si>
  <si>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</si>
  <si>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</si>
  <si>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</si>
  <si>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</si>
  <si>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</si>
  <si>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</si>
  <si>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</si>
  <si>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</si>
  <si>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</si>
  <si>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</si>
  <si>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</si>
  <si>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</si>
  <si>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</si>
  <si>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</si>
  <si>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</si>
  <si>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</si>
  <si>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</si>
  <si>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</si>
  <si>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</si>
  <si>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</si>
  <si>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</si>
  <si>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</si>
  <si>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</si>
  <si>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</si>
  <si>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</si>
  <si>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</si>
  <si>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</si>
  <si>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</si>
  <si>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</si>
  <si>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</si>
  <si>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</si>
  <si>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</si>
  <si>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</si>
  <si>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</si>
  <si>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</si>
  <si>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</si>
  <si>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</si>
  <si>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</si>
  <si>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</si>
  <si>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</si>
  <si>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</si>
  <si>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</si>
  <si>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</si>
  <si>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</si>
  <si>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</si>
  <si>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</si>
  <si>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</si>
  <si>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</si>
  <si>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</si>
  <si>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</si>
  <si>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</si>
  <si>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</si>
  <si>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</si>
  <si>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</si>
  <si>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</si>
  <si>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</si>
  <si>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</si>
  <si>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</si>
  <si>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</si>
  <si>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</si>
  <si>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</si>
  <si>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</si>
  <si>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</si>
  <si>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</si>
  <si>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</si>
  <si>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</si>
  <si>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</si>
  <si>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</si>
  <si>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</si>
  <si>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</si>
  <si>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</si>
  <si>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</si>
  <si>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</si>
  <si>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</si>
  <si>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</si>
  <si>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</si>
  <si>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</si>
  <si>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</si>
  <si>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08/04/2021</t>
  </si>
  <si>
    <t>Compte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</si>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</sst>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1063003.75</c:v>
                </c:pt>
                <c:pt idx="1">
                  <c:v>1150428.8200000003</c:v>
                </c:pt>
                <c:pt idx="2">
                  <c:v>1258440.08</c:v>
                </c:pt>
                <c:pt idx="3">
                  <c:v>-691889.28000000119</c:v>
                </c:pt>
                <c:pt idx="4">
                  <c:v>704360.04000000097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1615737.2700000014</c:v>
                </c:pt>
                <c:pt idx="1">
                  <c:v>2380052.8800000008</c:v>
                </c:pt>
                <c:pt idx="2">
                  <c:v>3894475.0799999982</c:v>
                </c:pt>
                <c:pt idx="3">
                  <c:v>3418298.7100000009</c:v>
                </c:pt>
                <c:pt idx="4">
                  <c:v>4299955.6199999992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12790259.32</c:v>
                </c:pt>
                <c:pt idx="1">
                  <c:v>12928544.51</c:v>
                </c:pt>
                <c:pt idx="2">
                  <c:v>13194803.810000001</c:v>
                </c:pt>
                <c:pt idx="3">
                  <c:v>13603515.290000001</c:v>
                </c:pt>
                <c:pt idx="4">
                  <c:v>13378943.379999999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13853263.07</c:v>
                </c:pt>
                <c:pt idx="1">
                  <c:v>14078973.33</c:v>
                </c:pt>
                <c:pt idx="2">
                  <c:v>14453243.890000001</c:v>
                </c:pt>
                <c:pt idx="3">
                  <c:v>12911626.01</c:v>
                </c:pt>
                <c:pt idx="4">
                  <c:v>14083303.42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2482103.29</c:v>
                </c:pt>
                <c:pt idx="1">
                  <c:v>2965974.27</c:v>
                </c:pt>
                <c:pt idx="2">
                  <c:v>2582255.4700000002</c:v>
                </c:pt>
                <c:pt idx="3">
                  <c:v>1502793.1</c:v>
                </c:pt>
                <c:pt idx="4">
                  <c:v>1649613.97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331436.98</c:v>
                </c:pt>
                <c:pt idx="1">
                  <c:v>1746624.6600000001</c:v>
                </c:pt>
                <c:pt idx="2">
                  <c:v>857938.9</c:v>
                </c:pt>
                <c:pt idx="3">
                  <c:v>2011746.5999999999</c:v>
                </c:pt>
                <c:pt idx="4">
                  <c:v>729797.59000000008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52074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2020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2020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 t="s">
        <v>350</v>
      </c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351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352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353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 t="s">
        <v>354</v>
      </c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355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2016</v>
      </c>
      <c r="I8" s="303"/>
      <c r="J8" s="303"/>
      <c r="K8" s="303">
        <f>N8-1</f>
        <v>2017</v>
      </c>
      <c r="L8" s="303"/>
      <c r="M8" s="303"/>
      <c r="N8" s="303">
        <f>Q8-1</f>
        <v>2018</v>
      </c>
      <c r="O8" s="303"/>
      <c r="P8" s="303"/>
      <c r="Q8" s="303">
        <f>T8-1</f>
        <v>2019</v>
      </c>
      <c r="R8" s="303"/>
      <c r="S8" s="303"/>
      <c r="T8" s="303">
        <f>R2</f>
        <v>2020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1063003.75</v>
      </c>
      <c r="I9" s="305"/>
      <c r="J9" s="306"/>
      <c r="K9" s="304">
        <f>'Ordinaire GE'!K26-'Ordinaire GE'!K15</f>
        <v>1150428.8200000003</v>
      </c>
      <c r="L9" s="305"/>
      <c r="M9" s="306"/>
      <c r="N9" s="304">
        <f>'Ordinaire GE'!N26-'Ordinaire GE'!N15</f>
        <v>1258440.08</v>
      </c>
      <c r="O9" s="305"/>
      <c r="P9" s="306"/>
      <c r="Q9" s="304">
        <f>'Ordinaire GE'!Q26-'Ordinaire GE'!Q15</f>
        <v>-691889.28000000119</v>
      </c>
      <c r="R9" s="305"/>
      <c r="S9" s="306"/>
      <c r="T9" s="304">
        <f>'Ordinaire GE'!T26-'Ordinaire GE'!T15</f>
        <v>704360.04000000097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1615737.2700000014</v>
      </c>
      <c r="I10" s="308"/>
      <c r="J10" s="309"/>
      <c r="K10" s="307">
        <f>'Ordinaire GE'!K29-'Ordinaire GE'!K18</f>
        <v>2380052.8800000008</v>
      </c>
      <c r="L10" s="308"/>
      <c r="M10" s="309"/>
      <c r="N10" s="307">
        <f>'Ordinaire GE'!N29-'Ordinaire GE'!N18</f>
        <v>3894475.0799999982</v>
      </c>
      <c r="O10" s="308"/>
      <c r="P10" s="309"/>
      <c r="Q10" s="307">
        <f>'Ordinaire GE'!Q29-'Ordinaire GE'!Q18</f>
        <v>3418298.7100000009</v>
      </c>
      <c r="R10" s="308"/>
      <c r="S10" s="309"/>
      <c r="T10" s="307">
        <f>'Ordinaire GE'!T29-'Ordinaire GE'!T18</f>
        <v>4299955.6199999992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2016</v>
      </c>
      <c r="I9" s="327"/>
      <c r="J9" s="327"/>
      <c r="K9" s="327">
        <f>N9-1</f>
        <v>2017</v>
      </c>
      <c r="L9" s="327"/>
      <c r="M9" s="327"/>
      <c r="N9" s="327">
        <f>Q9-1</f>
        <v>2018</v>
      </c>
      <c r="O9" s="327"/>
      <c r="P9" s="327"/>
      <c r="Q9" s="327">
        <f>T9-1</f>
        <v>2019</v>
      </c>
      <c r="R9" s="327"/>
      <c r="S9" s="327"/>
      <c r="T9" s="327">
        <f>R2</f>
        <v>2020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4851458.43</v>
      </c>
      <c r="I10" s="330">
        <v>5512664.2599999998</v>
      </c>
      <c r="J10" s="331">
        <v>5512664.2599999998</v>
      </c>
      <c r="K10" s="619">
        <v>5049031.37</v>
      </c>
      <c r="L10" s="330">
        <v>5512664.2599999998</v>
      </c>
      <c r="M10" s="331">
        <v>5512664.2599999998</v>
      </c>
      <c r="N10" s="619">
        <v>5328358.91</v>
      </c>
      <c r="O10" s="330">
        <v>5512664.2599999998</v>
      </c>
      <c r="P10" s="331">
        <v>5512664.2599999998</v>
      </c>
      <c r="Q10" s="619">
        <v>5234650.03</v>
      </c>
      <c r="R10" s="330">
        <v>5512664.2599999998</v>
      </c>
      <c r="S10" s="331">
        <v>5512664.2599999998</v>
      </c>
      <c r="T10" s="619">
        <v>5105825.46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1453513.52</v>
      </c>
      <c r="I11" s="334">
        <v>2726342.74</v>
      </c>
      <c r="J11" s="335">
        <v>2726342.74</v>
      </c>
      <c r="K11" s="620">
        <v>1504290.74</v>
      </c>
      <c r="L11" s="334">
        <v>2726342.74</v>
      </c>
      <c r="M11" s="335">
        <v>2726342.74</v>
      </c>
      <c r="N11" s="620">
        <v>1564335.83</v>
      </c>
      <c r="O11" s="334">
        <v>2726342.74</v>
      </c>
      <c r="P11" s="335">
        <v>2726342.74</v>
      </c>
      <c r="Q11" s="620">
        <v>1677353.12</v>
      </c>
      <c r="R11" s="334">
        <v>2726342.74</v>
      </c>
      <c r="S11" s="335">
        <v>2726342.74</v>
      </c>
      <c r="T11" s="620">
        <v>1644836.22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5002183.25</v>
      </c>
      <c r="I12" s="334">
        <v>4264832.04</v>
      </c>
      <c r="J12" s="335">
        <v>4264832.04</v>
      </c>
      <c r="K12" s="620">
        <v>5021208.4800000004</v>
      </c>
      <c r="L12" s="334">
        <v>4264832.04</v>
      </c>
      <c r="M12" s="335">
        <v>4264832.04</v>
      </c>
      <c r="N12" s="620">
        <v>4821982.6500000004</v>
      </c>
      <c r="O12" s="334">
        <v>4264832.04</v>
      </c>
      <c r="P12" s="335">
        <v>4264832.04</v>
      </c>
      <c r="Q12" s="620">
        <v>5060090.33</v>
      </c>
      <c r="R12" s="334">
        <v>4264832.04</v>
      </c>
      <c r="S12" s="335">
        <v>4264832.04</v>
      </c>
      <c r="T12" s="620">
        <v>5038162.43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1483104.12</v>
      </c>
      <c r="I13" s="334">
        <v>41563.69</v>
      </c>
      <c r="J13" s="335">
        <v>41563.69</v>
      </c>
      <c r="K13" s="620">
        <v>1354013.92</v>
      </c>
      <c r="L13" s="334">
        <v>41563.69</v>
      </c>
      <c r="M13" s="335">
        <v>41563.69</v>
      </c>
      <c r="N13" s="620">
        <v>1480126.42</v>
      </c>
      <c r="O13" s="334">
        <v>41563.69</v>
      </c>
      <c r="P13" s="335">
        <v>41563.69</v>
      </c>
      <c r="Q13" s="620">
        <v>1631421.81</v>
      </c>
      <c r="R13" s="334">
        <v>41563.69</v>
      </c>
      <c r="S13" s="335">
        <v>41563.69</v>
      </c>
      <c r="T13" s="620">
        <v>1590119.27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12790259.32</v>
      </c>
      <c r="I15" s="341"/>
      <c r="J15" s="342"/>
      <c r="K15" s="341">
        <f>SUM(K10:K14)</f>
        <v>12928544.51</v>
      </c>
      <c r="L15" s="341"/>
      <c r="M15" s="341"/>
      <c r="N15" s="340">
        <f>SUM(N10:N14)</f>
        <v>13194803.810000001</v>
      </c>
      <c r="O15" s="341"/>
      <c r="P15" s="342"/>
      <c r="Q15" s="341">
        <f>SUM(Q10:Q14)</f>
        <v>13603515.290000001</v>
      </c>
      <c r="R15" s="341"/>
      <c r="S15" s="342"/>
      <c r="T15" s="341">
        <f>SUM(T10:T14)</f>
        <v>13378943.379999999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1185250.99</v>
      </c>
      <c r="I16" s="343">
        <v>1521059.02</v>
      </c>
      <c r="J16" s="344">
        <v>2351270.66</v>
      </c>
      <c r="K16" s="622">
        <v>1543802.68</v>
      </c>
      <c r="L16" s="343">
        <v>1659060.83</v>
      </c>
      <c r="M16" s="344">
        <v>1521059.02</v>
      </c>
      <c r="N16" s="622">
        <v>615968.29</v>
      </c>
      <c r="O16" s="343">
        <v>2230351.92</v>
      </c>
      <c r="P16" s="344">
        <v>1659060.83</v>
      </c>
      <c r="Q16" s="622">
        <v>596100.35</v>
      </c>
      <c r="R16" s="343">
        <v>2351270.66</v>
      </c>
      <c r="S16" s="344">
        <v>2230351.92</v>
      </c>
      <c r="T16" s="622">
        <v>749886.91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0</v>
      </c>
      <c r="I17" s="338">
        <v>1192323.53</v>
      </c>
      <c r="J17" s="339">
        <v>824300.6</v>
      </c>
      <c r="K17" s="621">
        <v>0</v>
      </c>
      <c r="L17" s="338">
        <v>4295659.8600000003</v>
      </c>
      <c r="M17" s="339">
        <v>1192323.53</v>
      </c>
      <c r="N17" s="621">
        <v>18234.43</v>
      </c>
      <c r="O17" s="338">
        <v>1045347.08</v>
      </c>
      <c r="P17" s="339">
        <v>4295659.8600000003</v>
      </c>
      <c r="Q17" s="621">
        <v>0</v>
      </c>
      <c r="R17" s="338">
        <v>824300.6</v>
      </c>
      <c r="S17" s="339">
        <v>1045347.08</v>
      </c>
      <c r="T17" s="621">
        <v>8691.2800000000007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13975510.310000001</v>
      </c>
      <c r="I18" s="352"/>
      <c r="J18" s="353"/>
      <c r="K18" s="352">
        <f>SUM(K15:K17)</f>
        <v>14472347.189999999</v>
      </c>
      <c r="L18" s="352"/>
      <c r="M18" s="352"/>
      <c r="N18" s="351">
        <f>SUM(N15:N17)</f>
        <v>13829006.530000001</v>
      </c>
      <c r="O18" s="352"/>
      <c r="P18" s="353"/>
      <c r="Q18" s="351">
        <f>SUM(Q15:Q17)</f>
        <v>14199615.640000001</v>
      </c>
      <c r="R18" s="352"/>
      <c r="S18" s="353"/>
      <c r="T18" s="351">
        <f>SUM(T15:T17)</f>
        <v>14137521.569999998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2016</v>
      </c>
      <c r="I21" s="327"/>
      <c r="J21" s="327"/>
      <c r="K21" s="327">
        <f>N21-1</f>
        <v>2017</v>
      </c>
      <c r="L21" s="327"/>
      <c r="M21" s="327"/>
      <c r="N21" s="327">
        <f>Q21-1</f>
        <v>2018</v>
      </c>
      <c r="O21" s="327"/>
      <c r="P21" s="327"/>
      <c r="Q21" s="327">
        <f>T21-1</f>
        <v>2019</v>
      </c>
      <c r="R21" s="327"/>
      <c r="S21" s="327"/>
      <c r="T21" s="327">
        <f>R2</f>
        <v>2020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416869.87</v>
      </c>
      <c r="I22" s="330">
        <v>373432.17</v>
      </c>
      <c r="J22" s="331">
        <v>697745.74</v>
      </c>
      <c r="K22" s="619">
        <v>452662.62</v>
      </c>
      <c r="L22" s="330">
        <v>373432.17</v>
      </c>
      <c r="M22" s="331">
        <v>697745.74</v>
      </c>
      <c r="N22" s="619">
        <v>473542.59</v>
      </c>
      <c r="O22" s="330">
        <v>373432.17</v>
      </c>
      <c r="P22" s="331">
        <v>697745.74</v>
      </c>
      <c r="Q22" s="619">
        <v>449551.92</v>
      </c>
      <c r="R22" s="330">
        <v>373432.17</v>
      </c>
      <c r="S22" s="331">
        <v>697745.74</v>
      </c>
      <c r="T22" s="619">
        <v>402399.22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13210475.970000001</v>
      </c>
      <c r="I23" s="334">
        <v>12728583.199999999</v>
      </c>
      <c r="J23" s="335">
        <v>13240574.68</v>
      </c>
      <c r="K23" s="620">
        <v>13424655.140000001</v>
      </c>
      <c r="L23" s="334">
        <v>12728583.199999999</v>
      </c>
      <c r="M23" s="335">
        <v>13240574.68</v>
      </c>
      <c r="N23" s="620">
        <v>13777426.91</v>
      </c>
      <c r="O23" s="334">
        <v>12728583.199999999</v>
      </c>
      <c r="P23" s="335">
        <v>13240574.68</v>
      </c>
      <c r="Q23" s="620">
        <v>12260472.539999999</v>
      </c>
      <c r="R23" s="334">
        <v>12728583.199999999</v>
      </c>
      <c r="S23" s="335">
        <v>13240574.68</v>
      </c>
      <c r="T23" s="620">
        <v>13479506.58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225917.23</v>
      </c>
      <c r="I24" s="334">
        <v>548784.99</v>
      </c>
      <c r="J24" s="335">
        <v>408005.67</v>
      </c>
      <c r="K24" s="620">
        <v>201655.57</v>
      </c>
      <c r="L24" s="334">
        <v>548784.99</v>
      </c>
      <c r="M24" s="335">
        <v>408005.67</v>
      </c>
      <c r="N24" s="620">
        <v>202274.39</v>
      </c>
      <c r="O24" s="334">
        <v>548784.99</v>
      </c>
      <c r="P24" s="335">
        <v>408005.67</v>
      </c>
      <c r="Q24" s="620">
        <v>201601.55</v>
      </c>
      <c r="R24" s="334">
        <v>548784.99</v>
      </c>
      <c r="S24" s="335">
        <v>408005.67</v>
      </c>
      <c r="T24" s="620">
        <v>201397.62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13853263.07</v>
      </c>
      <c r="I26" s="341"/>
      <c r="J26" s="341"/>
      <c r="K26" s="340">
        <f>SUM(K22:K25)</f>
        <v>14078973.33</v>
      </c>
      <c r="L26" s="341"/>
      <c r="M26" s="342"/>
      <c r="N26" s="341">
        <f>SUM(N22:N25)</f>
        <v>14453243.890000001</v>
      </c>
      <c r="O26" s="341"/>
      <c r="P26" s="341"/>
      <c r="Q26" s="340">
        <f>SUM(Q22:Q25)</f>
        <v>12911626.01</v>
      </c>
      <c r="R26" s="341"/>
      <c r="S26" s="342"/>
      <c r="T26" s="340">
        <f>SUM(T22:T25)</f>
        <v>14083303.42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1718754.62</v>
      </c>
      <c r="I27" s="343">
        <v>6001218.2883333303</v>
      </c>
      <c r="J27" s="344">
        <v>5811470.0833333302</v>
      </c>
      <c r="K27" s="622">
        <v>2773426.74</v>
      </c>
      <c r="L27" s="343">
        <v>6001218.2883333303</v>
      </c>
      <c r="M27" s="344">
        <v>5811470.0833333302</v>
      </c>
      <c r="N27" s="622">
        <v>3270237.72</v>
      </c>
      <c r="O27" s="343">
        <v>6001218.2883333303</v>
      </c>
      <c r="P27" s="344">
        <v>5811470.0833333302</v>
      </c>
      <c r="Q27" s="622">
        <v>4706288.34</v>
      </c>
      <c r="R27" s="343">
        <v>6001218.2883333303</v>
      </c>
      <c r="S27" s="344">
        <v>5811470.0833333302</v>
      </c>
      <c r="T27" s="622">
        <v>4354173.7699999996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19229.89</v>
      </c>
      <c r="I28" s="338">
        <v>0</v>
      </c>
      <c r="J28" s="339">
        <v>0</v>
      </c>
      <c r="K28" s="621">
        <v>0</v>
      </c>
      <c r="L28" s="338">
        <v>0</v>
      </c>
      <c r="M28" s="339">
        <v>0</v>
      </c>
      <c r="N28" s="621">
        <v>0</v>
      </c>
      <c r="O28" s="338">
        <v>0</v>
      </c>
      <c r="P28" s="339">
        <v>0</v>
      </c>
      <c r="Q28" s="621">
        <v>0</v>
      </c>
      <c r="R28" s="338">
        <v>0</v>
      </c>
      <c r="S28" s="339">
        <v>0</v>
      </c>
      <c r="T28" s="621">
        <v>0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15591247.580000002</v>
      </c>
      <c r="I29" s="352"/>
      <c r="J29" s="352"/>
      <c r="K29" s="351">
        <f>SUM(K26:K28)</f>
        <v>16852400.07</v>
      </c>
      <c r="L29" s="352"/>
      <c r="M29" s="353"/>
      <c r="N29" s="352">
        <f>SUM(N26:N28)</f>
        <v>17723481.609999999</v>
      </c>
      <c r="O29" s="352"/>
      <c r="P29" s="352"/>
      <c r="Q29" s="351">
        <f>SUM(Q26:Q28)</f>
        <v>17617914.350000001</v>
      </c>
      <c r="R29" s="352"/>
      <c r="S29" s="353"/>
      <c r="T29" s="351">
        <f>SUM(T26:T28)</f>
        <v>18437477.189999998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2016</v>
      </c>
      <c r="I9" s="327"/>
      <c r="J9" s="327"/>
      <c r="K9" s="327">
        <f>N9-1</f>
        <v>2017</v>
      </c>
      <c r="L9" s="327"/>
      <c r="M9" s="327"/>
      <c r="N9" s="327">
        <f>Q9-1</f>
        <v>2018</v>
      </c>
      <c r="O9" s="327"/>
      <c r="P9" s="327"/>
      <c r="Q9" s="327">
        <f>T9-1</f>
        <v>2019</v>
      </c>
      <c r="R9" s="327"/>
      <c r="S9" s="327"/>
      <c r="T9" s="327">
        <f>R2</f>
        <v>2020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394128.68</v>
      </c>
      <c r="I10" s="330">
        <v>5512664.2599999998</v>
      </c>
      <c r="J10" s="331">
        <v>5512664.2599999998</v>
      </c>
      <c r="K10" s="619">
        <v>35000</v>
      </c>
      <c r="L10" s="330">
        <v>5512664.2599999998</v>
      </c>
      <c r="M10" s="331">
        <v>5512664.2599999998</v>
      </c>
      <c r="N10" s="619">
        <v>47358.23</v>
      </c>
      <c r="O10" s="330">
        <v>5512664.2599999998</v>
      </c>
      <c r="P10" s="331">
        <v>5512664.2599999998</v>
      </c>
      <c r="Q10" s="619">
        <v>78363.3</v>
      </c>
      <c r="R10" s="330">
        <v>5512664.2599999998</v>
      </c>
      <c r="S10" s="331">
        <v>5512664.2599999998</v>
      </c>
      <c r="T10" s="619">
        <v>23129.13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2079002.11</v>
      </c>
      <c r="I11" s="334">
        <v>2726342.74</v>
      </c>
      <c r="J11" s="335">
        <v>2726342.74</v>
      </c>
      <c r="K11" s="620">
        <v>2905276.32</v>
      </c>
      <c r="L11" s="334">
        <v>2726342.74</v>
      </c>
      <c r="M11" s="335">
        <v>2726342.74</v>
      </c>
      <c r="N11" s="620">
        <v>2496125.2400000002</v>
      </c>
      <c r="O11" s="334">
        <v>2726342.74</v>
      </c>
      <c r="P11" s="335">
        <v>2726342.74</v>
      </c>
      <c r="Q11" s="620">
        <v>1385094.8</v>
      </c>
      <c r="R11" s="334">
        <v>2726342.74</v>
      </c>
      <c r="S11" s="335">
        <v>2726342.74</v>
      </c>
      <c r="T11" s="620">
        <v>1586271.32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8972.5</v>
      </c>
      <c r="I12" s="334">
        <v>4264832.04</v>
      </c>
      <c r="J12" s="335">
        <v>4264832.04</v>
      </c>
      <c r="K12" s="620">
        <v>25697.95</v>
      </c>
      <c r="L12" s="334">
        <v>4264832.04</v>
      </c>
      <c r="M12" s="335">
        <v>4264832.04</v>
      </c>
      <c r="N12" s="620">
        <v>38772</v>
      </c>
      <c r="O12" s="334">
        <v>4264832.04</v>
      </c>
      <c r="P12" s="335">
        <v>4264832.04</v>
      </c>
      <c r="Q12" s="620">
        <v>39335</v>
      </c>
      <c r="R12" s="334">
        <v>4264832.04</v>
      </c>
      <c r="S12" s="335">
        <v>4264832.04</v>
      </c>
      <c r="T12" s="620">
        <v>40213.519999999997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2482103.29</v>
      </c>
      <c r="I15" s="341"/>
      <c r="J15" s="342"/>
      <c r="K15" s="341">
        <f>SUM(K10:K14)</f>
        <v>2965974.27</v>
      </c>
      <c r="L15" s="341"/>
      <c r="M15" s="341"/>
      <c r="N15" s="340">
        <f>SUM(N10:N14)</f>
        <v>2582255.4700000002</v>
      </c>
      <c r="O15" s="341"/>
      <c r="P15" s="342"/>
      <c r="Q15" s="341">
        <f>SUM(Q10:Q14)</f>
        <v>1502793.1</v>
      </c>
      <c r="R15" s="341"/>
      <c r="S15" s="342"/>
      <c r="T15" s="341">
        <f>SUM(T10:T14)</f>
        <v>1649613.97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6300897.4000000004</v>
      </c>
      <c r="I16" s="343">
        <v>1521059.02</v>
      </c>
      <c r="J16" s="344">
        <v>2351270.66</v>
      </c>
      <c r="K16" s="622">
        <v>5938186.4400000004</v>
      </c>
      <c r="L16" s="343">
        <v>1659060.83</v>
      </c>
      <c r="M16" s="344">
        <v>1521059.02</v>
      </c>
      <c r="N16" s="622">
        <v>6454826.9400000004</v>
      </c>
      <c r="O16" s="343">
        <v>2230351.92</v>
      </c>
      <c r="P16" s="344">
        <v>1659060.83</v>
      </c>
      <c r="Q16" s="622">
        <v>5509005.8200000003</v>
      </c>
      <c r="R16" s="343">
        <v>2351270.66</v>
      </c>
      <c r="S16" s="344">
        <v>2230351.92</v>
      </c>
      <c r="T16" s="622">
        <v>4904522.5999999996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96072.66</v>
      </c>
      <c r="I17" s="338">
        <v>1192323.53</v>
      </c>
      <c r="J17" s="339">
        <v>824300.6</v>
      </c>
      <c r="K17" s="621">
        <v>948871.14</v>
      </c>
      <c r="L17" s="338">
        <v>4295659.8600000003</v>
      </c>
      <c r="M17" s="339">
        <v>1192323.53</v>
      </c>
      <c r="N17" s="621">
        <v>405177.31</v>
      </c>
      <c r="O17" s="338">
        <v>1045347.08</v>
      </c>
      <c r="P17" s="339">
        <v>4295659.8600000003</v>
      </c>
      <c r="Q17" s="621">
        <v>1148221.1499999999</v>
      </c>
      <c r="R17" s="338">
        <v>824300.6</v>
      </c>
      <c r="S17" s="339">
        <v>1045347.08</v>
      </c>
      <c r="T17" s="621">
        <v>183848.91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8879073.3500000015</v>
      </c>
      <c r="I18" s="352"/>
      <c r="J18" s="353"/>
      <c r="K18" s="352">
        <f>SUM(K15:K17)</f>
        <v>9853031.8500000015</v>
      </c>
      <c r="L18" s="352"/>
      <c r="M18" s="352"/>
      <c r="N18" s="351">
        <f>SUM(N15:N17)</f>
        <v>9442259.7200000007</v>
      </c>
      <c r="O18" s="352"/>
      <c r="P18" s="353"/>
      <c r="Q18" s="351">
        <f>SUM(Q15:Q17)</f>
        <v>8160020.0700000003</v>
      </c>
      <c r="R18" s="352"/>
      <c r="S18" s="353"/>
      <c r="T18" s="351">
        <f>SUM(T15:T17)</f>
        <v>6737985.4799999995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2016</v>
      </c>
      <c r="I21" s="327"/>
      <c r="J21" s="327"/>
      <c r="K21" s="327">
        <f>N21-1</f>
        <v>2017</v>
      </c>
      <c r="L21" s="327"/>
      <c r="M21" s="327"/>
      <c r="N21" s="327">
        <f>Q21-1</f>
        <v>2018</v>
      </c>
      <c r="O21" s="327"/>
      <c r="P21" s="327"/>
      <c r="Q21" s="327">
        <f>T21-1</f>
        <v>2019</v>
      </c>
      <c r="R21" s="327"/>
      <c r="S21" s="327"/>
      <c r="T21" s="327">
        <f>R2</f>
        <v>2020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269538.07</v>
      </c>
      <c r="I22" s="330">
        <v>373432.17</v>
      </c>
      <c r="J22" s="331">
        <v>697745.74</v>
      </c>
      <c r="K22" s="619">
        <v>206021.58</v>
      </c>
      <c r="L22" s="330">
        <v>365967.42</v>
      </c>
      <c r="M22" s="331">
        <v>373432.17</v>
      </c>
      <c r="N22" s="619">
        <v>478848.01</v>
      </c>
      <c r="O22" s="330">
        <v>414709.37</v>
      </c>
      <c r="P22" s="331">
        <v>365967.42</v>
      </c>
      <c r="Q22" s="619">
        <v>681933.96</v>
      </c>
      <c r="R22" s="330">
        <v>697745.74</v>
      </c>
      <c r="S22" s="331">
        <v>414709.37</v>
      </c>
      <c r="T22" s="619">
        <v>215389.31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4000</v>
      </c>
      <c r="I23" s="334">
        <v>12728583.199999999</v>
      </c>
      <c r="J23" s="335">
        <v>13240574.68</v>
      </c>
      <c r="K23" s="620">
        <v>0</v>
      </c>
      <c r="L23" s="334">
        <v>12120371.99</v>
      </c>
      <c r="M23" s="335">
        <v>12728583.199999999</v>
      </c>
      <c r="N23" s="620">
        <v>0</v>
      </c>
      <c r="O23" s="334">
        <v>12941517.73</v>
      </c>
      <c r="P23" s="335">
        <v>12120371.99</v>
      </c>
      <c r="Q23" s="620">
        <v>0</v>
      </c>
      <c r="R23" s="334">
        <v>13240574.68</v>
      </c>
      <c r="S23" s="335">
        <v>12941517.73</v>
      </c>
      <c r="T23" s="620">
        <v>101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57898.91</v>
      </c>
      <c r="I24" s="334">
        <v>548784.99</v>
      </c>
      <c r="J24" s="335">
        <v>408005.67</v>
      </c>
      <c r="K24" s="620">
        <v>1540603.08</v>
      </c>
      <c r="L24" s="334">
        <v>536819.05000000005</v>
      </c>
      <c r="M24" s="335">
        <v>548784.99</v>
      </c>
      <c r="N24" s="620">
        <v>379090.89</v>
      </c>
      <c r="O24" s="334">
        <v>344975.81</v>
      </c>
      <c r="P24" s="335">
        <v>536819.05000000005</v>
      </c>
      <c r="Q24" s="620">
        <v>1329812.6399999999</v>
      </c>
      <c r="R24" s="334">
        <v>408005.67</v>
      </c>
      <c r="S24" s="335">
        <v>344975.81</v>
      </c>
      <c r="T24" s="620">
        <v>514307.28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331436.98</v>
      </c>
      <c r="I26" s="341"/>
      <c r="J26" s="341"/>
      <c r="K26" s="340">
        <f>SUM(K22:K25)</f>
        <v>1746624.6600000001</v>
      </c>
      <c r="L26" s="341"/>
      <c r="M26" s="342"/>
      <c r="N26" s="341">
        <f>SUM(N22:N25)</f>
        <v>857938.9</v>
      </c>
      <c r="O26" s="341"/>
      <c r="P26" s="341"/>
      <c r="Q26" s="340">
        <f>SUM(Q22:Q25)</f>
        <v>2011746.5999999999</v>
      </c>
      <c r="R26" s="341"/>
      <c r="S26" s="342"/>
      <c r="T26" s="340">
        <f>SUM(T22:T25)</f>
        <v>729797.59000000008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7133621.4699999997</v>
      </c>
      <c r="I27" s="343"/>
      <c r="J27" s="344"/>
      <c r="K27" s="622">
        <v>9037858.5500000007</v>
      </c>
      <c r="L27" s="343">
        <v>10122961.629999999</v>
      </c>
      <c r="M27" s="344">
        <v>6628334.5600000005</v>
      </c>
      <c r="N27" s="622">
        <v>9656753.5800000001</v>
      </c>
      <c r="O27" s="343">
        <v>6248838.1500000004</v>
      </c>
      <c r="P27" s="344">
        <v>10122961.629999999</v>
      </c>
      <c r="Q27" s="622">
        <v>8830767.4800000004</v>
      </c>
      <c r="R27" s="343">
        <v>6834216</v>
      </c>
      <c r="S27" s="344">
        <v>6248838.1500000004</v>
      </c>
      <c r="T27" s="622">
        <v>8928973.8699999992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704172.3</v>
      </c>
      <c r="I28" s="338">
        <v>0</v>
      </c>
      <c r="J28" s="339">
        <v>0</v>
      </c>
      <c r="K28" s="621">
        <v>340902.34</v>
      </c>
      <c r="L28" s="338">
        <v>0</v>
      </c>
      <c r="M28" s="339">
        <v>0</v>
      </c>
      <c r="N28" s="621">
        <v>597439.93999999994</v>
      </c>
      <c r="O28" s="338">
        <v>0</v>
      </c>
      <c r="P28" s="339">
        <v>0</v>
      </c>
      <c r="Q28" s="621">
        <v>78774.2</v>
      </c>
      <c r="R28" s="338">
        <v>0</v>
      </c>
      <c r="S28" s="339">
        <v>0</v>
      </c>
      <c r="T28" s="621">
        <v>54309.120000000003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8169230.7499999991</v>
      </c>
      <c r="I29" s="352"/>
      <c r="J29" s="352"/>
      <c r="K29" s="351">
        <f>SUM(K26:K28)</f>
        <v>11125385.550000001</v>
      </c>
      <c r="L29" s="352"/>
      <c r="M29" s="353"/>
      <c r="N29" s="352">
        <f>SUM(N26:N28)</f>
        <v>11112132.42</v>
      </c>
      <c r="O29" s="352"/>
      <c r="P29" s="352"/>
      <c r="Q29" s="351">
        <f>SUM(Q26:Q28)</f>
        <v>10921288.279999999</v>
      </c>
      <c r="R29" s="352"/>
      <c r="S29" s="353"/>
      <c r="T29" s="351">
        <f>SUM(T26:T28)</f>
        <v>9713080.5799999982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156511.5</v>
      </c>
      <c r="F8" s="623">
        <v>172126.8</v>
      </c>
      <c r="G8" s="623">
        <v>175458.85</v>
      </c>
      <c r="H8" s="623">
        <v>162046.91</v>
      </c>
      <c r="I8" s="623">
        <v>201008.16</v>
      </c>
    </row>
    <row r="9" spans="1:10" ht="30" customHeight="1">
      <c r="A9" s="357" t="s">
        <v>19</v>
      </c>
      <c r="B9" s="358"/>
      <c r="C9" s="358"/>
      <c r="D9" s="359"/>
      <c r="E9" s="623">
        <v>3186830.57</v>
      </c>
      <c r="F9" s="623">
        <v>3242604.91</v>
      </c>
      <c r="G9" s="623">
        <v>3349270.9</v>
      </c>
      <c r="H9" s="623">
        <v>3416690.35</v>
      </c>
      <c r="I9" s="623">
        <v>3231485.28</v>
      </c>
    </row>
    <row r="10" spans="1:10" ht="30" customHeight="1">
      <c r="A10" s="357" t="s">
        <v>20</v>
      </c>
      <c r="B10" s="358"/>
      <c r="C10" s="358"/>
      <c r="D10" s="359"/>
      <c r="E10" s="623">
        <v>2121827.7999999998</v>
      </c>
      <c r="F10" s="623">
        <v>2121643.21</v>
      </c>
      <c r="G10" s="623">
        <v>2121558.9</v>
      </c>
      <c r="H10" s="623">
        <v>2117273.9500000002</v>
      </c>
      <c r="I10" s="623">
        <v>2006107.51</v>
      </c>
    </row>
    <row r="11" spans="1:10" ht="30" customHeight="1">
      <c r="A11" s="357" t="s">
        <v>21</v>
      </c>
      <c r="B11" s="358"/>
      <c r="C11" s="358"/>
      <c r="D11" s="359"/>
      <c r="E11" s="623">
        <v>2306636.6</v>
      </c>
      <c r="F11" s="623">
        <v>2261956.2799999998</v>
      </c>
      <c r="G11" s="623">
        <v>2253821.4500000002</v>
      </c>
      <c r="H11" s="623">
        <v>2332210.4300000002</v>
      </c>
      <c r="I11" s="623">
        <v>2174386.87</v>
      </c>
    </row>
    <row r="12" spans="1:10" ht="30" customHeight="1">
      <c r="A12" s="357" t="s">
        <v>29</v>
      </c>
      <c r="B12" s="358"/>
      <c r="C12" s="358"/>
      <c r="D12" s="359"/>
      <c r="E12" s="623">
        <v>60457.24</v>
      </c>
      <c r="F12" s="623">
        <v>60990.6</v>
      </c>
      <c r="G12" s="623">
        <v>86080.31</v>
      </c>
      <c r="H12" s="623">
        <v>86638.99</v>
      </c>
      <c r="I12" s="623">
        <v>85993.63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618680.37</v>
      </c>
      <c r="F14" s="623">
        <v>634919.06000000006</v>
      </c>
      <c r="G14" s="623">
        <v>682733.88</v>
      </c>
      <c r="H14" s="623">
        <v>756404.78</v>
      </c>
      <c r="I14" s="623">
        <v>772510.12</v>
      </c>
    </row>
    <row r="15" spans="1:10" ht="30" customHeight="1">
      <c r="A15" s="357" t="s">
        <v>24</v>
      </c>
      <c r="B15" s="358"/>
      <c r="C15" s="358"/>
      <c r="D15" s="359"/>
      <c r="E15" s="623">
        <v>537971.75</v>
      </c>
      <c r="F15" s="623">
        <v>517599.18</v>
      </c>
      <c r="G15" s="623">
        <v>669985.86</v>
      </c>
      <c r="H15" s="623">
        <v>678992.79</v>
      </c>
      <c r="I15" s="623">
        <v>691135.13</v>
      </c>
    </row>
    <row r="16" spans="1:10" ht="30" customHeight="1">
      <c r="A16" s="360" t="s">
        <v>35</v>
      </c>
      <c r="B16" s="361"/>
      <c r="C16" s="361"/>
      <c r="D16" s="362"/>
      <c r="E16" s="623">
        <v>381.83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135825.35999999999</v>
      </c>
      <c r="F17" s="623">
        <v>146730.10999999999</v>
      </c>
      <c r="G17" s="623">
        <v>154011.18</v>
      </c>
      <c r="H17" s="623">
        <v>153647.84</v>
      </c>
      <c r="I17" s="623">
        <v>142313.89000000001</v>
      </c>
    </row>
    <row r="18" spans="1:9" ht="30" customHeight="1">
      <c r="A18" s="357" t="s">
        <v>25</v>
      </c>
      <c r="B18" s="358"/>
      <c r="C18" s="358"/>
      <c r="D18" s="359"/>
      <c r="E18" s="623">
        <v>2012388.84</v>
      </c>
      <c r="F18" s="623">
        <v>2052776.42</v>
      </c>
      <c r="G18" s="623">
        <v>1953202.4</v>
      </c>
      <c r="H18" s="623">
        <v>2085974.97</v>
      </c>
      <c r="I18" s="623">
        <v>2154667.56</v>
      </c>
    </row>
    <row r="19" spans="1:9" ht="30" customHeight="1">
      <c r="A19" s="360" t="s">
        <v>26</v>
      </c>
      <c r="B19" s="361"/>
      <c r="C19" s="361"/>
      <c r="D19" s="362"/>
      <c r="E19" s="623">
        <v>1436607.75</v>
      </c>
      <c r="F19" s="623">
        <v>1493524.54</v>
      </c>
      <c r="G19" s="623">
        <v>1545548.5</v>
      </c>
      <c r="H19" s="623">
        <v>1597555.09</v>
      </c>
      <c r="I19" s="623">
        <v>1700629.83</v>
      </c>
    </row>
    <row r="20" spans="1:9" ht="30" customHeight="1">
      <c r="A20" s="357" t="s">
        <v>27</v>
      </c>
      <c r="B20" s="358"/>
      <c r="C20" s="358"/>
      <c r="D20" s="359"/>
      <c r="E20" s="623">
        <v>5834.2</v>
      </c>
      <c r="F20" s="623">
        <v>5836.62</v>
      </c>
      <c r="G20" s="623">
        <v>5485.22</v>
      </c>
      <c r="H20" s="623">
        <v>5371.5</v>
      </c>
      <c r="I20" s="623">
        <v>5500</v>
      </c>
    </row>
    <row r="21" spans="1:9" ht="30" customHeight="1">
      <c r="A21" s="363" t="s">
        <v>28</v>
      </c>
      <c r="B21" s="364"/>
      <c r="C21" s="364"/>
      <c r="D21" s="365"/>
      <c r="E21" s="623">
        <v>210305.51</v>
      </c>
      <c r="F21" s="623">
        <v>217836.78</v>
      </c>
      <c r="G21" s="623">
        <v>215880.79</v>
      </c>
      <c r="H21" s="623">
        <v>210707.69</v>
      </c>
      <c r="I21" s="623">
        <v>221896.68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11894515.199999999</v>
      </c>
      <c r="F8" s="623">
        <v>11888357.51</v>
      </c>
      <c r="G8" s="623">
        <v>12276667.119999999</v>
      </c>
      <c r="H8" s="623">
        <v>10811239.199999999</v>
      </c>
      <c r="I8" s="623">
        <v>11989593.34</v>
      </c>
    </row>
    <row r="9" spans="1:10" ht="30" customHeight="1">
      <c r="A9" s="357" t="s">
        <v>19</v>
      </c>
      <c r="B9" s="358"/>
      <c r="C9" s="358"/>
      <c r="D9" s="359"/>
      <c r="E9" s="623">
        <v>609185.82999999996</v>
      </c>
      <c r="F9" s="623">
        <v>635238.41</v>
      </c>
      <c r="G9" s="623">
        <v>625336.74</v>
      </c>
      <c r="H9" s="623">
        <v>611715.52</v>
      </c>
      <c r="I9" s="623">
        <v>587610.18000000005</v>
      </c>
    </row>
    <row r="10" spans="1:10" ht="30" customHeight="1">
      <c r="A10" s="357" t="s">
        <v>20</v>
      </c>
      <c r="B10" s="358"/>
      <c r="C10" s="358"/>
      <c r="D10" s="359"/>
      <c r="E10" s="623">
        <v>40294.6</v>
      </c>
      <c r="F10" s="623">
        <v>41073</v>
      </c>
      <c r="G10" s="623">
        <v>39994.269999999997</v>
      </c>
      <c r="H10" s="623">
        <v>35585.870000000003</v>
      </c>
      <c r="I10" s="623">
        <v>36008.17</v>
      </c>
    </row>
    <row r="11" spans="1:10" ht="30" customHeight="1">
      <c r="A11" s="357" t="s">
        <v>21</v>
      </c>
      <c r="B11" s="358"/>
      <c r="C11" s="358"/>
      <c r="D11" s="359"/>
      <c r="E11" s="623">
        <v>82592.94</v>
      </c>
      <c r="F11" s="623">
        <v>107703.25</v>
      </c>
      <c r="G11" s="623">
        <v>113732.27</v>
      </c>
      <c r="H11" s="623">
        <v>100091.63</v>
      </c>
      <c r="I11" s="623">
        <v>97891.28</v>
      </c>
    </row>
    <row r="12" spans="1:10" ht="30" customHeight="1">
      <c r="A12" s="357" t="s">
        <v>29</v>
      </c>
      <c r="B12" s="358"/>
      <c r="C12" s="358"/>
      <c r="D12" s="359"/>
      <c r="E12" s="623">
        <v>417603.98</v>
      </c>
      <c r="F12" s="623">
        <v>391654.58</v>
      </c>
      <c r="G12" s="623">
        <v>421766.94</v>
      </c>
      <c r="H12" s="623">
        <v>423215.37</v>
      </c>
      <c r="I12" s="623">
        <v>420229.69</v>
      </c>
    </row>
    <row r="13" spans="1:10" ht="30" customHeight="1">
      <c r="A13" s="357" t="s">
        <v>22</v>
      </c>
      <c r="B13" s="358"/>
      <c r="C13" s="358"/>
      <c r="D13" s="359"/>
      <c r="E13" s="623">
        <v>8374.7099999999991</v>
      </c>
      <c r="F13" s="623">
        <v>7919.25</v>
      </c>
      <c r="G13" s="623">
        <v>8033.1</v>
      </c>
      <c r="H13" s="623">
        <v>31196.15</v>
      </c>
      <c r="I13" s="623">
        <v>8297.83</v>
      </c>
    </row>
    <row r="14" spans="1:10" ht="30" customHeight="1">
      <c r="A14" s="357" t="s">
        <v>23</v>
      </c>
      <c r="B14" s="358"/>
      <c r="C14" s="358"/>
      <c r="D14" s="359"/>
      <c r="E14" s="623">
        <v>334091.73</v>
      </c>
      <c r="F14" s="623">
        <v>348613.36</v>
      </c>
      <c r="G14" s="623">
        <v>403689.17</v>
      </c>
      <c r="H14" s="623">
        <v>426853.34</v>
      </c>
      <c r="I14" s="623">
        <v>458333.17</v>
      </c>
    </row>
    <row r="15" spans="1:10" ht="30" customHeight="1">
      <c r="A15" s="357" t="s">
        <v>24</v>
      </c>
      <c r="B15" s="358"/>
      <c r="C15" s="358"/>
      <c r="D15" s="359"/>
      <c r="E15" s="623">
        <v>51739.95</v>
      </c>
      <c r="F15" s="623">
        <v>72079.039999999994</v>
      </c>
      <c r="G15" s="623">
        <v>69864.97</v>
      </c>
      <c r="H15" s="623">
        <v>56619.05</v>
      </c>
      <c r="I15" s="623">
        <v>49978.66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284418.69</v>
      </c>
      <c r="F18" s="623">
        <v>468720.25</v>
      </c>
      <c r="G18" s="623">
        <v>376649.42</v>
      </c>
      <c r="H18" s="623">
        <v>286838.52</v>
      </c>
      <c r="I18" s="623">
        <v>273564.56</v>
      </c>
    </row>
    <row r="19" spans="1:9" ht="30" customHeight="1">
      <c r="A19" s="360" t="s">
        <v>26</v>
      </c>
      <c r="B19" s="361"/>
      <c r="C19" s="361"/>
      <c r="D19" s="362"/>
      <c r="E19" s="623">
        <v>73971.899999999994</v>
      </c>
      <c r="F19" s="623">
        <v>69118.09</v>
      </c>
      <c r="G19" s="623">
        <v>66091.66</v>
      </c>
      <c r="H19" s="623">
        <v>80753.66</v>
      </c>
      <c r="I19" s="623">
        <v>116474</v>
      </c>
    </row>
    <row r="20" spans="1:9" ht="30" customHeight="1">
      <c r="A20" s="357" t="s">
        <v>27</v>
      </c>
      <c r="B20" s="358"/>
      <c r="C20" s="358"/>
      <c r="D20" s="359"/>
      <c r="E20" s="623">
        <v>170.51</v>
      </c>
      <c r="F20" s="623">
        <v>170.51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75532.92</v>
      </c>
      <c r="F21" s="623">
        <v>48326.080000000002</v>
      </c>
      <c r="G21" s="623">
        <v>51418.23</v>
      </c>
      <c r="H21" s="623">
        <v>47517.7</v>
      </c>
      <c r="I21" s="623">
        <v>45322.54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96072.66</v>
      </c>
      <c r="F8" s="623">
        <v>948871.14</v>
      </c>
      <c r="G8" s="623">
        <v>405177.31</v>
      </c>
      <c r="H8" s="623">
        <v>1148221.1499999999</v>
      </c>
      <c r="I8" s="623">
        <v>183848.91</v>
      </c>
    </row>
    <row r="9" spans="1:10" ht="30" customHeight="1">
      <c r="A9" s="357" t="s">
        <v>19</v>
      </c>
      <c r="B9" s="358"/>
      <c r="C9" s="358"/>
      <c r="D9" s="359"/>
      <c r="E9" s="623">
        <v>294714.59999999998</v>
      </c>
      <c r="F9" s="623">
        <v>152634.43</v>
      </c>
      <c r="G9" s="623">
        <v>136235.22</v>
      </c>
      <c r="H9" s="623">
        <v>224931.43</v>
      </c>
      <c r="I9" s="623">
        <v>48761.36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1924625.88</v>
      </c>
      <c r="F11" s="623">
        <v>2146066.9</v>
      </c>
      <c r="G11" s="623">
        <v>2256992.5099999998</v>
      </c>
      <c r="H11" s="623">
        <v>582953.72</v>
      </c>
      <c r="I11" s="623">
        <v>648198.32999999996</v>
      </c>
    </row>
    <row r="12" spans="1:10" ht="30" customHeight="1">
      <c r="A12" s="357" t="s">
        <v>29</v>
      </c>
      <c r="B12" s="358"/>
      <c r="C12" s="358"/>
      <c r="D12" s="359"/>
      <c r="E12" s="623">
        <v>0</v>
      </c>
      <c r="F12" s="623">
        <v>6520.93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14570.57</v>
      </c>
      <c r="F14" s="623">
        <v>0</v>
      </c>
      <c r="G14" s="623">
        <v>15629.94</v>
      </c>
      <c r="H14" s="623">
        <v>441618.99</v>
      </c>
      <c r="I14" s="623">
        <v>46949.94</v>
      </c>
    </row>
    <row r="15" spans="1:10" ht="30" customHeight="1">
      <c r="A15" s="357" t="s">
        <v>24</v>
      </c>
      <c r="B15" s="358"/>
      <c r="C15" s="358"/>
      <c r="D15" s="359"/>
      <c r="E15" s="623">
        <v>31330.29</v>
      </c>
      <c r="F15" s="623">
        <v>617289.30000000005</v>
      </c>
      <c r="G15" s="623">
        <v>69880.06</v>
      </c>
      <c r="H15" s="623">
        <v>52602.38</v>
      </c>
      <c r="I15" s="623">
        <v>739554.84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83147.48</v>
      </c>
      <c r="F17" s="623">
        <v>2287.9499999999998</v>
      </c>
      <c r="G17" s="623">
        <v>0</v>
      </c>
      <c r="H17" s="623">
        <v>122304.31</v>
      </c>
      <c r="I17" s="623">
        <v>17961.11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4420.41</v>
      </c>
      <c r="G18" s="623">
        <v>0</v>
      </c>
      <c r="H18" s="623">
        <v>12500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133714.47</v>
      </c>
      <c r="F19" s="623">
        <v>36754.35</v>
      </c>
      <c r="G19" s="623">
        <v>103517.74</v>
      </c>
      <c r="H19" s="623">
        <v>65882.27</v>
      </c>
      <c r="I19" s="623">
        <v>148188.39000000001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704172.3</v>
      </c>
      <c r="F8" s="623">
        <v>340902.34</v>
      </c>
      <c r="G8" s="623">
        <v>1048801.94</v>
      </c>
      <c r="H8" s="623">
        <v>709029.34</v>
      </c>
      <c r="I8" s="623">
        <v>54309.120000000003</v>
      </c>
    </row>
    <row r="9" spans="1:10" ht="30" customHeight="1">
      <c r="A9" s="357" t="s">
        <v>19</v>
      </c>
      <c r="B9" s="358"/>
      <c r="C9" s="358"/>
      <c r="D9" s="359"/>
      <c r="E9" s="623">
        <v>14362.79</v>
      </c>
      <c r="F9" s="623">
        <v>56000</v>
      </c>
      <c r="G9" s="623">
        <v>84563.68</v>
      </c>
      <c r="H9" s="623">
        <v>214637.04</v>
      </c>
      <c r="I9" s="623">
        <v>49297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281036.96000000002</v>
      </c>
      <c r="F11" s="623">
        <v>838931.26</v>
      </c>
      <c r="G11" s="623">
        <v>178232.66</v>
      </c>
      <c r="H11" s="623">
        <v>586155.12</v>
      </c>
      <c r="I11" s="623">
        <v>278471.82</v>
      </c>
    </row>
    <row r="12" spans="1:10" ht="30" customHeight="1">
      <c r="A12" s="357" t="s">
        <v>29</v>
      </c>
      <c r="B12" s="358"/>
      <c r="C12" s="358"/>
      <c r="D12" s="359"/>
      <c r="E12" s="623">
        <v>0</v>
      </c>
      <c r="F12" s="623">
        <v>6520.83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0</v>
      </c>
      <c r="F14" s="623">
        <v>0</v>
      </c>
      <c r="G14" s="623">
        <v>11495</v>
      </c>
      <c r="H14" s="623">
        <v>333345</v>
      </c>
      <c r="I14" s="623">
        <v>237935.64</v>
      </c>
    </row>
    <row r="15" spans="1:10" ht="30" customHeight="1">
      <c r="A15" s="357" t="s">
        <v>24</v>
      </c>
      <c r="B15" s="358"/>
      <c r="C15" s="358"/>
      <c r="D15" s="359"/>
      <c r="E15" s="623">
        <v>16499.16</v>
      </c>
      <c r="F15" s="623">
        <v>706961.85</v>
      </c>
      <c r="G15" s="623">
        <v>77277.75</v>
      </c>
      <c r="H15" s="623">
        <v>51725.38</v>
      </c>
      <c r="I15" s="623">
        <v>31132.02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20000</v>
      </c>
      <c r="G17" s="623">
        <v>0</v>
      </c>
      <c r="H17" s="623">
        <v>122304.31</v>
      </c>
      <c r="I17" s="623">
        <v>17961.11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13000</v>
      </c>
      <c r="G18" s="623">
        <v>0</v>
      </c>
      <c r="H18" s="623">
        <v>12746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19538.07</v>
      </c>
      <c r="F19" s="623">
        <v>105210.72</v>
      </c>
      <c r="G19" s="623">
        <v>55007.81</v>
      </c>
      <c r="H19" s="623">
        <v>60578.61</v>
      </c>
      <c r="I19" s="623">
        <v>115000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2020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2020</v>
      </c>
      <c r="G6" s="423"/>
      <c r="H6" s="416">
        <f>F6-1</f>
        <v>2019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55928348.00999999</v>
      </c>
      <c r="G10" s="398"/>
      <c r="H10" s="383">
        <f>H12+H14+H29+H35+H39</f>
        <v>54182901.840000011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225522.91</v>
      </c>
      <c r="G12" s="397"/>
      <c r="H12" s="387">
        <v>365159.61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45961065.239999995</v>
      </c>
      <c r="G14" s="398"/>
      <c r="H14" s="383">
        <f>SUM(H16:H27)</f>
        <v>44139152.06000001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5602841.3499999996</v>
      </c>
      <c r="G16" s="397"/>
      <c r="H16" s="387">
        <v>5550853.6500000004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21985126.140000001</v>
      </c>
      <c r="G17" s="397"/>
      <c r="H17" s="387">
        <v>22250934.510000002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10511135.640000001</v>
      </c>
      <c r="G18" s="397"/>
      <c r="H18" s="387">
        <v>11089985.220000001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34705.08</v>
      </c>
      <c r="G19" s="397"/>
      <c r="H19" s="387">
        <v>39662.959999999999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53412.83</v>
      </c>
      <c r="G20" s="397"/>
      <c r="H20" s="387">
        <v>55787.839999999997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610310.11</v>
      </c>
      <c r="G22" s="405"/>
      <c r="H22" s="404">
        <v>589009.35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10510.68</v>
      </c>
      <c r="G23" s="397"/>
      <c r="H23" s="387">
        <v>10510.68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7153023.4100000001</v>
      </c>
      <c r="G25" s="397"/>
      <c r="H25" s="387">
        <v>4552407.8499999996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108014.94</v>
      </c>
      <c r="G29" s="398"/>
      <c r="H29" s="383">
        <f>SUM(H30:H33)</f>
        <v>80233.570000000007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0</v>
      </c>
      <c r="G31" s="397"/>
      <c r="H31" s="387">
        <v>0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108014.94</v>
      </c>
      <c r="G33" s="397"/>
      <c r="H33" s="387">
        <v>80233.570000000007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4608130.1399999997</v>
      </c>
      <c r="G35" s="398"/>
      <c r="H35" s="383">
        <f>SUM(H36:H37)</f>
        <v>4598260.72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4608130.1399999997</v>
      </c>
      <c r="G36" s="399"/>
      <c r="H36" s="389">
        <v>4598260.72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0</v>
      </c>
      <c r="G37" s="397"/>
      <c r="H37" s="387">
        <v>0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5025614.78</v>
      </c>
      <c r="G39" s="398"/>
      <c r="H39" s="383">
        <f>SUM(H40:H41)</f>
        <v>5000095.88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5025614.78</v>
      </c>
      <c r="G40" s="399"/>
      <c r="H40" s="389">
        <v>5000095.88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14318794</v>
      </c>
      <c r="G43" s="400"/>
      <c r="H43" s="393">
        <f>H45+H47+H57+H59</f>
        <v>14189775.25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9638978.6899999995</v>
      </c>
      <c r="G47" s="398"/>
      <c r="H47" s="383">
        <f>H48+H49</f>
        <v>8044149.5199999996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947426.3</v>
      </c>
      <c r="G48" s="399"/>
      <c r="H48" s="389">
        <v>900018.15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8691552.3899999987</v>
      </c>
      <c r="G49" s="397"/>
      <c r="H49" s="387">
        <f>SUM(H50:H55)</f>
        <v>7144131.3699999992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271805.46000000002</v>
      </c>
      <c r="G50" s="397"/>
      <c r="H50" s="387">
        <v>276135.53999999998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7855558.2999999998</v>
      </c>
      <c r="G51" s="397"/>
      <c r="H51" s="387">
        <v>6311338.79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172085.77</v>
      </c>
      <c r="G52" s="397"/>
      <c r="H52" s="387">
        <v>172978.52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236196.02</v>
      </c>
      <c r="G53" s="397"/>
      <c r="H53" s="387">
        <v>234790.52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155906.84</v>
      </c>
      <c r="G54" s="397"/>
      <c r="H54" s="387">
        <v>148888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0</v>
      </c>
      <c r="G55" s="397"/>
      <c r="H55" s="387">
        <v>0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4679815.3099999996</v>
      </c>
      <c r="G59" s="398"/>
      <c r="H59" s="383">
        <f>SUM(H60:H62)</f>
        <v>6145625.7299999995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2703728.82</v>
      </c>
      <c r="G60" s="399"/>
      <c r="H60" s="389">
        <v>2354878.38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2026013.07</v>
      </c>
      <c r="G61" s="397"/>
      <c r="H61" s="387">
        <v>3890898.42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-49926.58</v>
      </c>
      <c r="G62" s="397"/>
      <c r="H62" s="387">
        <v>-100151.07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75658.58</v>
      </c>
      <c r="G64" s="398"/>
      <c r="H64" s="383">
        <v>80331.350000000006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70322800.589999989</v>
      </c>
      <c r="G66" s="402"/>
      <c r="H66" s="379">
        <f>H10+H43+H64</f>
        <v>68453008.439999998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2020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2020</v>
      </c>
      <c r="G6" s="443"/>
      <c r="H6" s="437">
        <f>F6-1</f>
        <v>2019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50745185.439999998</v>
      </c>
      <c r="G10" s="398"/>
      <c r="H10" s="383">
        <f>H12+H14+H16+H21+H25+H31</f>
        <v>49421552.039999999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18435959.140000001</v>
      </c>
      <c r="G12" s="398"/>
      <c r="H12" s="383">
        <v>18435959.140000001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8926338.5899999999</v>
      </c>
      <c r="G14" s="398"/>
      <c r="H14" s="383">
        <v>8926338.5899999999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4726295.04</v>
      </c>
      <c r="G16" s="398"/>
      <c r="H16" s="383">
        <f>SUM(H17:H19)</f>
        <v>2567492.4899999998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2974849.81</v>
      </c>
      <c r="G17" s="449"/>
      <c r="H17" s="448">
        <v>587600.76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-407357.32</v>
      </c>
      <c r="G18" s="451"/>
      <c r="H18" s="450">
        <v>2387249.0499999998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2158802.5499999998</v>
      </c>
      <c r="G19" s="451"/>
      <c r="H19" s="450">
        <v>-407357.32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1828242.76</v>
      </c>
      <c r="G21" s="398"/>
      <c r="H21" s="383">
        <f>SUM(H22:H23)</f>
        <v>1690011.69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0</v>
      </c>
      <c r="G22" s="449"/>
      <c r="H22" s="448">
        <v>0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1828242.76</v>
      </c>
      <c r="G23" s="451"/>
      <c r="H23" s="450">
        <v>1690011.69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16828349.91</v>
      </c>
      <c r="G25" s="398"/>
      <c r="H25" s="383">
        <f>SUM(H26:H29)</f>
        <v>17801750.129999999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1294567</v>
      </c>
      <c r="G26" s="449"/>
      <c r="H26" s="448">
        <v>1368091.95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384.24</v>
      </c>
      <c r="G27" s="451"/>
      <c r="H27" s="450">
        <v>397.96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15328678.43</v>
      </c>
      <c r="G28" s="451"/>
      <c r="H28" s="450">
        <v>16228342.09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204720.24</v>
      </c>
      <c r="G29" s="451"/>
      <c r="H29" s="450">
        <v>204918.13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0</v>
      </c>
      <c r="G31" s="398"/>
      <c r="H31" s="383">
        <v>0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19313327.450000003</v>
      </c>
      <c r="G33" s="453"/>
      <c r="H33" s="452">
        <f>H35+H44+H53</f>
        <v>19020220.510000002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16995847.5</v>
      </c>
      <c r="G35" s="398"/>
      <c r="H35" s="383">
        <f>SUM(H36:H42)</f>
        <v>16593300.859999999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13524844.529999999</v>
      </c>
      <c r="G36" s="449"/>
      <c r="H36" s="448">
        <v>13026675.560000001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3471002.97</v>
      </c>
      <c r="G37" s="451"/>
      <c r="H37" s="450">
        <v>3566625.3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0</v>
      </c>
      <c r="G38" s="451"/>
      <c r="H38" s="450">
        <v>0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2314011.0300000003</v>
      </c>
      <c r="G44" s="398"/>
      <c r="H44" s="383">
        <f>H45+SUM(H49:H51)</f>
        <v>2423450.73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1614609.79</v>
      </c>
      <c r="G45" s="449"/>
      <c r="H45" s="448">
        <f>SUM(H46:H48)</f>
        <v>1760660.95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1553809.46</v>
      </c>
      <c r="G46" s="451"/>
      <c r="H46" s="450">
        <v>1703679.53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60800.33</v>
      </c>
      <c r="G47" s="451"/>
      <c r="H47" s="450">
        <v>56981.42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0</v>
      </c>
      <c r="G48" s="451"/>
      <c r="H48" s="450">
        <v>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162427.07</v>
      </c>
      <c r="G49" s="451"/>
      <c r="H49" s="450">
        <v>247615.39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393215.83</v>
      </c>
      <c r="G50" s="451"/>
      <c r="H50" s="450">
        <v>317561.8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143758.34</v>
      </c>
      <c r="G51" s="451"/>
      <c r="H51" s="450">
        <v>97612.59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3468.92</v>
      </c>
      <c r="G53" s="398"/>
      <c r="H53" s="383">
        <v>3468.92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264287.7</v>
      </c>
      <c r="G55" s="398"/>
      <c r="H55" s="383">
        <v>11235.89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70322800.590000004</v>
      </c>
      <c r="G57" s="457"/>
      <c r="H57" s="456">
        <f>H10+H33+H55</f>
        <v>68453008.439999998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2020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2020</v>
      </c>
      <c r="G5" s="468"/>
      <c r="H5" s="467">
        <f>F5-1</f>
        <v>2019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329168.28999999998</v>
      </c>
      <c r="G9" s="481"/>
      <c r="H9" s="480">
        <v>256925.21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1196451.93</v>
      </c>
      <c r="G10" s="481"/>
      <c r="H10" s="480">
        <v>1304298.07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5297769.82</v>
      </c>
      <c r="G11" s="481"/>
      <c r="H11" s="480">
        <v>5293712.28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5096065.55</v>
      </c>
      <c r="G12" s="481"/>
      <c r="H12" s="480">
        <v>5098855.29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1316616.6499999999</v>
      </c>
      <c r="G13" s="481"/>
      <c r="H13" s="480">
        <v>1365494.25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257294.58000000002</v>
      </c>
      <c r="G14" s="481"/>
      <c r="H14" s="480">
        <f>SUM(H15:H17)</f>
        <v>257749.25999999998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244509.34</v>
      </c>
      <c r="G15" s="481"/>
      <c r="H15" s="480">
        <v>252229.9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11056.36</v>
      </c>
      <c r="G16" s="483"/>
      <c r="H16" s="482">
        <v>3808.65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1728.88</v>
      </c>
      <c r="G17" s="481"/>
      <c r="H17" s="480">
        <v>1710.71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13493366.82</v>
      </c>
      <c r="G19" s="484"/>
      <c r="H19" s="383">
        <f>SUM(H9:H14)</f>
        <v>13577034.360000001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936873.58000000007</v>
      </c>
      <c r="G21" s="488"/>
      <c r="H21" s="487">
        <f>IF(Charges!H19&lt;Produits!H19,Produits!H19-Charges!H19,0)</f>
        <v>0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1966024.41</v>
      </c>
      <c r="G25" s="481"/>
      <c r="H25" s="480">
        <v>2144568.5299999998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13638.14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90369.8</v>
      </c>
      <c r="G29" s="481"/>
      <c r="H29" s="480">
        <v>78607.679999999993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0</v>
      </c>
      <c r="G30" s="481"/>
      <c r="H30" s="480">
        <v>0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16698.580000000002</v>
      </c>
      <c r="G32" s="481"/>
      <c r="H32" s="480">
        <v>42318.78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2073092.79</v>
      </c>
      <c r="G34" s="484"/>
      <c r="H34" s="383">
        <f>SUM(H25:H32)</f>
        <v>2279133.13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15566459.609999999</v>
      </c>
      <c r="G36" s="484"/>
      <c r="H36" s="383">
        <f>H19+H34</f>
        <v>15856167.490000002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2200482.09</v>
      </c>
      <c r="G38" s="494"/>
      <c r="H38" s="493">
        <f>IF(Charges!H36&lt;Produits!H33,Produits!H33-Charges!H36,0)</f>
        <v>708507.71999999881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66714.62</v>
      </c>
      <c r="G41" s="481"/>
      <c r="H41" s="480">
        <v>98359.21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0</v>
      </c>
      <c r="G42" s="481"/>
      <c r="H42" s="480">
        <v>0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0</v>
      </c>
      <c r="G43" s="481"/>
      <c r="H43" s="480">
        <v>0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66714.62</v>
      </c>
      <c r="G44" s="498"/>
      <c r="H44" s="497">
        <f>SUM(H41:H43)</f>
        <v>98359.21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8691.2800000000007</v>
      </c>
      <c r="G47" s="481"/>
      <c r="H47" s="480">
        <v>0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183848.91</v>
      </c>
      <c r="G48" s="481"/>
      <c r="H48" s="480">
        <v>1148221.1499999999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192540.19</v>
      </c>
      <c r="G49" s="484"/>
      <c r="H49" s="383">
        <f>SUM(H47:H48)</f>
        <v>1148221.1499999999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259254.81</v>
      </c>
      <c r="G52" s="503"/>
      <c r="H52" s="502">
        <f>H44+H49</f>
        <v>1246580.3599999999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0</v>
      </c>
      <c r="G54" s="488"/>
      <c r="H54" s="487">
        <f>IF(Charges!H52&lt;Produits!H51,Produits!H51-Charges!H52,0)</f>
        <v>0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15825714.42</v>
      </c>
      <c r="G56" s="484"/>
      <c r="H56" s="383">
        <f>H36+H52</f>
        <v>17102747.850000001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2158802.5499999989</v>
      </c>
      <c r="G58" s="488"/>
      <c r="H58" s="487">
        <f>IF(Charges!H56&lt;Produits!H55,Produits!H55-Charges!H56,0)</f>
        <v>0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2200482.09</v>
      </c>
      <c r="G61" s="481"/>
      <c r="H61" s="480">
        <v>708507.72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0</v>
      </c>
      <c r="G62" s="481"/>
      <c r="H62" s="480">
        <v>0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2200482.09</v>
      </c>
      <c r="G63" s="488"/>
      <c r="H63" s="518">
        <f>SUM(H61:H62)</f>
        <v>708507.72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18026196.509999998</v>
      </c>
      <c r="G65" s="505"/>
      <c r="H65" s="504">
        <f>H56+H63</f>
        <v>17811255.57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2020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2020</v>
      </c>
      <c r="G5" s="528"/>
      <c r="H5" s="533">
        <f>F5-1</f>
        <v>2019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6531706.4900000002</v>
      </c>
      <c r="G9" s="542"/>
      <c r="H9" s="562">
        <v>5581298.6900000004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579228.63</v>
      </c>
      <c r="G10" s="542"/>
      <c r="H10" s="562">
        <v>436774.13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6957333.6399999997</v>
      </c>
      <c r="G12" s="542"/>
      <c r="H12" s="562">
        <v>6748184.5300000003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90369.8</v>
      </c>
      <c r="G13" s="542"/>
      <c r="H13" s="562">
        <v>78607.679999999993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271601.84000000003</v>
      </c>
      <c r="G14" s="544"/>
      <c r="H14" s="564">
        <f>SUM(H16:H17)</f>
        <v>318234.43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49657.2</v>
      </c>
      <c r="G16" s="542"/>
      <c r="H16" s="562">
        <v>52355.5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221944.64</v>
      </c>
      <c r="G17" s="542"/>
      <c r="H17" s="562">
        <v>265878.93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14430240.4</v>
      </c>
      <c r="G19" s="398"/>
      <c r="H19" s="484">
        <f>SUM(H9:H14)</f>
        <v>13163099.460000001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0</v>
      </c>
      <c r="G21" s="550"/>
      <c r="H21" s="549">
        <f>IF(Charges!H19&gt;Produits!H19,Charges!H19-Produits!H19,0)</f>
        <v>413934.90000000037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831295.12</v>
      </c>
      <c r="G25" s="542"/>
      <c r="H25" s="562">
        <v>810734.8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1316616.6499999999</v>
      </c>
      <c r="G27" s="542"/>
      <c r="H27" s="562">
        <v>1365494.25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1188789.53</v>
      </c>
      <c r="G28" s="542"/>
      <c r="H28" s="562">
        <v>1225346.7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3336701.3</v>
      </c>
      <c r="G31" s="398"/>
      <c r="H31" s="484">
        <f>SUM(H25:H29)</f>
        <v>3401575.75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17766941.699999999</v>
      </c>
      <c r="G33" s="398"/>
      <c r="H33" s="484">
        <f>H19+H31</f>
        <v>16564675.210000001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0</v>
      </c>
      <c r="G35" s="550"/>
      <c r="H35" s="549">
        <f>IF(Charges!H36&gt;Produits!H33,Charges!H36-Produits!H33,0)</f>
        <v>0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64716.01</v>
      </c>
      <c r="G38" s="542"/>
      <c r="H38" s="562">
        <v>51695.12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32866.699999999997</v>
      </c>
      <c r="G39" s="542"/>
      <c r="H39" s="562">
        <v>246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65683.44</v>
      </c>
      <c r="G40" s="542"/>
      <c r="H40" s="562">
        <v>0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163266.15</v>
      </c>
      <c r="G42" s="398"/>
      <c r="H42" s="484">
        <f>SUM(H38:H40)</f>
        <v>51941.120000000003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0</v>
      </c>
      <c r="G45" s="542"/>
      <c r="H45" s="562">
        <v>0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54309.120000000003</v>
      </c>
      <c r="G46" s="542"/>
      <c r="H46" s="562">
        <v>78774.2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54309.120000000003</v>
      </c>
      <c r="G48" s="550"/>
      <c r="H48" s="577">
        <f>SUM(H45:H46)</f>
        <v>78774.2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217575.27</v>
      </c>
      <c r="G51" s="398"/>
      <c r="H51" s="484">
        <f>H42+H48</f>
        <v>130715.32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41679.540000000008</v>
      </c>
      <c r="G53" s="550"/>
      <c r="H53" s="549">
        <f>IF(Charges!H52&gt;Produits!H51,Charges!H52-Produits!H51,0)</f>
        <v>1115865.0399999998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17984516.969999999</v>
      </c>
      <c r="G55" s="398"/>
      <c r="H55" s="484">
        <f>H33+H51</f>
        <v>16695390.530000001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0</v>
      </c>
      <c r="G57" s="550"/>
      <c r="H57" s="549">
        <f>IF(Charges!H56&gt;Produits!H55,Charges!H56-Produits!H55,0)</f>
        <v>407357.3200000003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0</v>
      </c>
      <c r="G60" s="542"/>
      <c r="H60" s="562">
        <v>0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41679.54</v>
      </c>
      <c r="G61" s="542"/>
      <c r="H61" s="562">
        <v>1115865.04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41679.54</v>
      </c>
      <c r="G63" s="398"/>
      <c r="H63" s="484">
        <f>SUM(H60:H61)</f>
        <v>1115865.04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18026196.509999998</v>
      </c>
      <c r="G65" s="559"/>
      <c r="H65" s="578">
        <f>H55+H63</f>
        <v>17811255.57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2021-09-07T09:24:34Z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